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calcul" sheetId="1" r:id="rId1"/>
  </sheets>
  <definedNames>
    <definedName name="F_0" localSheetId="0">'calcul'!$R$16</definedName>
    <definedName name="F_0">#REF!</definedName>
    <definedName name="F_C1" localSheetId="0">'calcul'!$S$16</definedName>
    <definedName name="F_C1">#REF!</definedName>
    <definedName name="F_C2" localSheetId="0">'calcul'!$T$16</definedName>
    <definedName name="F_C2">#REF!</definedName>
    <definedName name="L_140" localSheetId="0">'calcul'!$E$4</definedName>
    <definedName name="L_140">#REF!</definedName>
    <definedName name="L_240" localSheetId="0">'calcul'!$F$4</definedName>
    <definedName name="L_240">#REF!</definedName>
    <definedName name="L_2M3" localSheetId="0">'calcul'!$I$4</definedName>
    <definedName name="L_2M3">#REF!</definedName>
    <definedName name="L_360" localSheetId="0">'calcul'!$G$4</definedName>
    <definedName name="L_360">#REF!</definedName>
    <definedName name="L_770" localSheetId="0">'calcul'!$H$4</definedName>
    <definedName name="L_770">#REF!</definedName>
    <definedName name="L_badges" localSheetId="0">'calcul'!#REF!</definedName>
    <definedName name="L_badges">#REF!</definedName>
    <definedName name="N_bac" localSheetId="0">'calcul'!$C$22:$C$25</definedName>
    <definedName name="N_bac">#REF!</definedName>
    <definedName name="T_140" localSheetId="0">'calcul'!$E$3</definedName>
    <definedName name="T_140">#REF!</definedName>
    <definedName name="T_240" localSheetId="0">'calcul'!$F$3</definedName>
    <definedName name="T_240">#REF!</definedName>
    <definedName name="T_2M3" localSheetId="0">'calcul'!$I$3</definedName>
    <definedName name="T_2M3">#REF!</definedName>
    <definedName name="T_360" localSheetId="0">'calcul'!$G$3</definedName>
    <definedName name="T_360">#REF!</definedName>
    <definedName name="T_770" localSheetId="0">'calcul'!$H$3</definedName>
    <definedName name="T_770">#REF!</definedName>
    <definedName name="T_bagdes" localSheetId="0">'calcul'!#REF!</definedName>
    <definedName name="T_bagdes">#REF!</definedName>
  </definedNames>
  <calcPr fullCalcOnLoad="1"/>
</workbook>
</file>

<file path=xl/sharedStrings.xml><?xml version="1.0" encoding="utf-8"?>
<sst xmlns="http://schemas.openxmlformats.org/spreadsheetml/2006/main" count="65" uniqueCount="44">
  <si>
    <t>Mensuel</t>
  </si>
  <si>
    <t>levée</t>
  </si>
  <si>
    <t>C1</t>
  </si>
  <si>
    <t>C2</t>
  </si>
  <si>
    <t>c 0,5</t>
  </si>
  <si>
    <t>240 OM</t>
  </si>
  <si>
    <t>140 OM</t>
  </si>
  <si>
    <t>360 OM</t>
  </si>
  <si>
    <t>2 M3</t>
  </si>
  <si>
    <t>frequence</t>
  </si>
  <si>
    <t>Total</t>
  </si>
  <si>
    <t>Tarif forfait annuel  2019 base  C0,5</t>
  </si>
  <si>
    <t>750 OM</t>
  </si>
  <si>
    <t>Tarif  2019</t>
  </si>
  <si>
    <t>Montant 2019 estimée avec levée C0,5</t>
  </si>
  <si>
    <t>Montant  2019 estimée avec levée C0,5</t>
  </si>
  <si>
    <t>Montant  2019 estimée avec levée C1</t>
  </si>
  <si>
    <t>Montant  2018 estimée avec levée</t>
  </si>
  <si>
    <t>360 L</t>
  </si>
  <si>
    <t>240 L</t>
  </si>
  <si>
    <t>140 L</t>
  </si>
  <si>
    <t>750 L</t>
  </si>
  <si>
    <t>Nombre de levées par bac(s) ordures ménagères</t>
  </si>
  <si>
    <t>Volume bacs ordures ménagères</t>
  </si>
  <si>
    <t>SIMULATEUR FACTURATION DU SERVICE DÉCHETS DE MAUGES COMMUNAUTÉ</t>
  </si>
  <si>
    <t>Volume total 2018</t>
  </si>
  <si>
    <t>Montant HT</t>
  </si>
  <si>
    <t>VOTRE PRODUCTION EN 2018</t>
  </si>
  <si>
    <t>Nombre de bac(s)</t>
  </si>
  <si>
    <t>SIMULATION DE VOTRE FUTURE FACTURATION</t>
  </si>
  <si>
    <t>Précisez le volume d'ordures ménagères collectées en 2018 (indiqué sur le courrier)</t>
  </si>
  <si>
    <t>OU</t>
  </si>
  <si>
    <t>Indiquez le nombre de levées par type de bac ordures ménagères en 2018. Pour cela, consultez vos factures 2018.
Si vous n'avez pas le nombre de levées par bacs, utilisez le tableau estimatif pour calculer le nombre de levées de bacs réalisées.</t>
  </si>
  <si>
    <t>Surplus de
182,04 € par an</t>
  </si>
  <si>
    <t>Pour simuler le montant annuel de votre facture, renseignez les cellules en jaune</t>
  </si>
  <si>
    <t>Volume bac (en litres) : sélectionnez le volume de votre bac</t>
  </si>
  <si>
    <t>Tableau estimatif : calcul du nombre de levées en 2018</t>
  </si>
  <si>
    <r>
      <t xml:space="preserve">Montant 2018
</t>
    </r>
    <r>
      <rPr>
        <sz val="12"/>
        <color indexed="8"/>
        <rFont val="Tahoma"/>
        <family val="2"/>
      </rPr>
      <t>(forfait + levées)</t>
    </r>
  </si>
  <si>
    <r>
      <t xml:space="preserve">Montant TTC
</t>
    </r>
    <r>
      <rPr>
        <sz val="12"/>
        <color indexed="8"/>
        <rFont val="Tahoma"/>
        <family val="2"/>
      </rPr>
      <t>(TVA 10 %)</t>
    </r>
  </si>
  <si>
    <t>Estimatif du nombre de levées : à reporter dans le tableau à gauche</t>
  </si>
  <si>
    <t xml:space="preserve">Badge </t>
  </si>
  <si>
    <r>
      <t xml:space="preserve">Montant 2019 estimé
</t>
    </r>
    <r>
      <rPr>
        <sz val="12"/>
        <color indexed="8"/>
        <rFont val="Tahoma"/>
        <family val="2"/>
      </rPr>
      <t xml:space="preserve">(bac(s) collecté(s)
</t>
    </r>
    <r>
      <rPr>
        <b/>
        <sz val="12"/>
        <color indexed="8"/>
        <rFont val="Tahoma"/>
        <family val="2"/>
      </rPr>
      <t>tous les 15 jours)</t>
    </r>
  </si>
  <si>
    <r>
      <t xml:space="preserve">Montant 2019 estimé
</t>
    </r>
    <r>
      <rPr>
        <sz val="12"/>
        <color indexed="8"/>
        <rFont val="Tahoma"/>
        <family val="2"/>
      </rPr>
      <t xml:space="preserve">(bac(s) collecté(s)
</t>
    </r>
    <r>
      <rPr>
        <b/>
        <sz val="12"/>
        <color indexed="8"/>
        <rFont val="Tahoma"/>
        <family val="2"/>
      </rPr>
      <t>toutes les semaines</t>
    </r>
    <r>
      <rPr>
        <sz val="12"/>
        <color indexed="8"/>
        <rFont val="Tahoma"/>
        <family val="2"/>
      </rPr>
      <t>)</t>
    </r>
  </si>
  <si>
    <t>voir facture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</si>
</sst>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_ ;\-#,##0\ "/>
    <numFmt numFmtId="166" formatCode="#,##0\ &quot;€&quot;"/>
    <numFmt numFmtId="167" formatCode="0.0"/>
    <numFmt numFmtId="168" formatCode="#,##0.0"/>
  </numFmts>
  <fonts count="56">
    <font>
      <sz val="11"/>
      <color theme="1"/>
      <name val="Calibri"/>
      <family val="2"/>
    </font>
    <font>
      <sz val="10"/>
      <color indexed="8"/>
      <name val="Tahoma"/>
      <family val="2"/>
    </font>
    <font>
      <b/>
      <sz val="12"/>
      <color indexed="8"/>
      <name val="Tahoma"/>
      <family val="2"/>
    </font>
    <font>
      <b/>
      <sz val="10"/>
      <name val="Tahoma"/>
      <family val="2"/>
    </font>
    <font>
      <b/>
      <sz val="11"/>
      <name val="Tahoma"/>
      <family val="2"/>
    </font>
    <font>
      <b/>
      <sz val="12"/>
      <name val="Tahoma"/>
      <family val="2"/>
    </font>
    <font>
      <sz val="12"/>
      <color indexed="8"/>
      <name val="Tahoma"/>
      <family val="2"/>
    </font>
    <font>
      <sz val="11"/>
      <name val="Tahoma"/>
      <family val="2"/>
    </font>
    <font>
      <b/>
      <sz val="14"/>
      <name val="Tahoma"/>
      <family val="2"/>
    </font>
    <font>
      <sz val="12"/>
      <name val="Tahoma"/>
      <family val="2"/>
    </font>
    <font>
      <sz val="11"/>
      <color indexed="8"/>
      <name val="Calibri"/>
      <family val="2"/>
    </font>
    <font>
      <sz val="10"/>
      <color indexed="9"/>
      <name val="Tahoma"/>
      <family val="2"/>
    </font>
    <font>
      <sz val="10"/>
      <color indexed="10"/>
      <name val="Tahoma"/>
      <family val="2"/>
    </font>
    <font>
      <b/>
      <sz val="10"/>
      <color indexed="52"/>
      <name val="Tahoma"/>
      <family val="2"/>
    </font>
    <font>
      <sz val="10"/>
      <color indexed="52"/>
      <name val="Tahoma"/>
      <family val="2"/>
    </font>
    <font>
      <sz val="10"/>
      <color indexed="62"/>
      <name val="Tahoma"/>
      <family val="2"/>
    </font>
    <font>
      <sz val="10"/>
      <color indexed="20"/>
      <name val="Tahoma"/>
      <family val="2"/>
    </font>
    <font>
      <sz val="10"/>
      <color indexed="60"/>
      <name val="Tahoma"/>
      <family val="2"/>
    </font>
    <font>
      <sz val="10"/>
      <color indexed="17"/>
      <name val="Tahoma"/>
      <family val="2"/>
    </font>
    <font>
      <b/>
      <sz val="10"/>
      <color indexed="63"/>
      <name val="Tahoma"/>
      <family val="2"/>
    </font>
    <font>
      <i/>
      <sz val="10"/>
      <color indexed="23"/>
      <name val="Tahoma"/>
      <family val="2"/>
    </font>
    <font>
      <sz val="18"/>
      <color indexed="54"/>
      <name val="Calibri Light"/>
      <family val="2"/>
    </font>
    <font>
      <b/>
      <sz val="15"/>
      <color indexed="54"/>
      <name val="Tahoma"/>
      <family val="2"/>
    </font>
    <font>
      <b/>
      <sz val="13"/>
      <color indexed="54"/>
      <name val="Tahoma"/>
      <family val="2"/>
    </font>
    <font>
      <b/>
      <sz val="11"/>
      <color indexed="54"/>
      <name val="Tahoma"/>
      <family val="2"/>
    </font>
    <font>
      <b/>
      <sz val="10"/>
      <color indexed="8"/>
      <name val="Tahoma"/>
      <family val="2"/>
    </font>
    <font>
      <b/>
      <sz val="10"/>
      <color indexed="9"/>
      <name val="Tahoma"/>
      <family val="2"/>
    </font>
    <font>
      <sz val="11"/>
      <color indexed="8"/>
      <name val="Tahoma"/>
      <family val="2"/>
    </font>
    <font>
      <b/>
      <sz val="11"/>
      <color indexed="8"/>
      <name val="Tahoma"/>
      <family val="2"/>
    </font>
    <font>
      <b/>
      <sz val="16"/>
      <color indexed="8"/>
      <name val="Tahoma"/>
      <family val="2"/>
    </font>
    <font>
      <b/>
      <sz val="14"/>
      <color indexed="8"/>
      <name val="Tahoma"/>
      <family val="2"/>
    </font>
    <font>
      <sz val="14"/>
      <color indexed="8"/>
      <name val="Tahoma"/>
      <family val="2"/>
    </font>
    <font>
      <sz val="10"/>
      <color theme="1"/>
      <name val="Tahoma"/>
      <family val="2"/>
    </font>
    <font>
      <sz val="10"/>
      <color theme="0"/>
      <name val="Tahoma"/>
      <family val="2"/>
    </font>
    <font>
      <sz val="10"/>
      <color rgb="FFFF0000"/>
      <name val="Tahoma"/>
      <family val="2"/>
    </font>
    <font>
      <b/>
      <sz val="10"/>
      <color rgb="FFFA7D00"/>
      <name val="Tahoma"/>
      <family val="2"/>
    </font>
    <font>
      <sz val="10"/>
      <color rgb="FFFA7D00"/>
      <name val="Tahoma"/>
      <family val="2"/>
    </font>
    <font>
      <sz val="10"/>
      <color rgb="FF3F3F76"/>
      <name val="Tahoma"/>
      <family val="2"/>
    </font>
    <font>
      <sz val="10"/>
      <color rgb="FF9C0006"/>
      <name val="Tahoma"/>
      <family val="2"/>
    </font>
    <font>
      <sz val="10"/>
      <color rgb="FF9C5700"/>
      <name val="Tahoma"/>
      <family val="2"/>
    </font>
    <font>
      <sz val="10"/>
      <color rgb="FF006100"/>
      <name val="Tahoma"/>
      <family val="2"/>
    </font>
    <font>
      <b/>
      <sz val="10"/>
      <color rgb="FF3F3F3F"/>
      <name val="Tahoma"/>
      <family val="2"/>
    </font>
    <font>
      <i/>
      <sz val="10"/>
      <color rgb="FF7F7F7F"/>
      <name val="Tahoma"/>
      <family val="2"/>
    </font>
    <font>
      <sz val="18"/>
      <color theme="3"/>
      <name val="Calibri Light"/>
      <family val="2"/>
    </font>
    <font>
      <b/>
      <sz val="15"/>
      <color theme="3"/>
      <name val="Tahoma"/>
      <family val="2"/>
    </font>
    <font>
      <b/>
      <sz val="13"/>
      <color theme="3"/>
      <name val="Tahoma"/>
      <family val="2"/>
    </font>
    <font>
      <b/>
      <sz val="11"/>
      <color theme="3"/>
      <name val="Tahoma"/>
      <family val="2"/>
    </font>
    <font>
      <b/>
      <sz val="10"/>
      <color theme="1"/>
      <name val="Tahoma"/>
      <family val="2"/>
    </font>
    <font>
      <b/>
      <sz val="10"/>
      <color theme="0"/>
      <name val="Tahoma"/>
      <family val="2"/>
    </font>
    <font>
      <sz val="11"/>
      <color theme="1"/>
      <name val="Tahoma"/>
      <family val="2"/>
    </font>
    <font>
      <b/>
      <sz val="11"/>
      <color theme="1"/>
      <name val="Tahoma"/>
      <family val="2"/>
    </font>
    <font>
      <b/>
      <sz val="12"/>
      <color theme="1"/>
      <name val="Tahoma"/>
      <family val="2"/>
    </font>
    <font>
      <sz val="12"/>
      <color theme="1"/>
      <name val="Tahoma"/>
      <family val="2"/>
    </font>
    <font>
      <b/>
      <sz val="16"/>
      <color theme="1"/>
      <name val="Tahoma"/>
      <family val="2"/>
    </font>
    <font>
      <b/>
      <sz val="14"/>
      <color theme="1"/>
      <name val="Tahoma"/>
      <family val="2"/>
    </font>
    <font>
      <sz val="14"/>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bottom/>
    </border>
    <border>
      <left style="thin"/>
      <right/>
      <top style="medium"/>
      <bottom/>
    </border>
    <border>
      <left/>
      <right/>
      <top style="thin"/>
      <bottom style="thin"/>
    </border>
    <border>
      <left style="thin"/>
      <right/>
      <top/>
      <bottom style="thin"/>
    </border>
    <border>
      <left style="thin"/>
      <right/>
      <top style="thin"/>
      <bottom style="thin"/>
    </border>
    <border>
      <left style="thin"/>
      <right/>
      <top style="thin"/>
      <bottom style="medium"/>
    </border>
    <border>
      <left/>
      <right/>
      <top/>
      <bottom style="medium"/>
    </border>
    <border>
      <left style="thin"/>
      <right style="thin"/>
      <top style="thin"/>
      <bottom style="thin"/>
    </border>
    <border>
      <left style="thin"/>
      <right style="medium"/>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bottom/>
    </border>
    <border>
      <left style="thin"/>
      <right style="thin"/>
      <top/>
      <bottom style="thin"/>
    </border>
    <border>
      <left style="medium"/>
      <right style="thin"/>
      <top/>
      <bottom style="thin"/>
    </border>
    <border>
      <left style="medium"/>
      <right/>
      <top style="thin"/>
      <bottom style="thin"/>
    </border>
    <border>
      <left style="medium"/>
      <right/>
      <top style="thin"/>
      <bottom style="medium"/>
    </border>
    <border>
      <left/>
      <right/>
      <top style="thin"/>
      <bottom style="medium"/>
    </border>
    <border>
      <left style="thin"/>
      <right style="medium"/>
      <top style="thin"/>
      <bottom/>
    </border>
    <border>
      <left style="thin"/>
      <right style="medium"/>
      <top/>
      <bottom style="medium"/>
    </border>
    <border>
      <left style="medium"/>
      <right/>
      <top/>
      <bottom/>
    </border>
    <border>
      <left style="medium"/>
      <right/>
      <top style="medium"/>
      <bottom style="medium"/>
    </border>
    <border>
      <left/>
      <right/>
      <top style="medium"/>
      <bottom style="medium"/>
    </border>
    <border>
      <left style="medium"/>
      <right/>
      <top style="medium"/>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29">
    <xf numFmtId="0" fontId="0" fillId="0" borderId="0" xfId="0" applyFont="1" applyAlignment="1">
      <alignment/>
    </xf>
    <xf numFmtId="0" fontId="49" fillId="0" borderId="0" xfId="0" applyFont="1" applyAlignment="1" applyProtection="1">
      <alignment/>
      <protection/>
    </xf>
    <xf numFmtId="44" fontId="49" fillId="0" borderId="0" xfId="0" applyNumberFormat="1" applyFont="1" applyAlignment="1" applyProtection="1">
      <alignment/>
      <protection/>
    </xf>
    <xf numFmtId="0" fontId="49" fillId="0" borderId="10" xfId="0" applyFont="1" applyBorder="1" applyAlignment="1" applyProtection="1">
      <alignment/>
      <protection/>
    </xf>
    <xf numFmtId="0" fontId="49" fillId="0" borderId="0" xfId="0" applyFont="1" applyBorder="1" applyAlignment="1" applyProtection="1">
      <alignment/>
      <protection/>
    </xf>
    <xf numFmtId="0" fontId="49" fillId="0" borderId="11" xfId="0" applyFont="1" applyFill="1" applyBorder="1" applyAlignment="1" applyProtection="1">
      <alignment/>
      <protection/>
    </xf>
    <xf numFmtId="0" fontId="49" fillId="0" borderId="12" xfId="0" applyFont="1" applyFill="1" applyBorder="1" applyAlignment="1" applyProtection="1">
      <alignment/>
      <protection/>
    </xf>
    <xf numFmtId="0" fontId="49" fillId="0" borderId="13" xfId="0" applyFont="1" applyFill="1" applyBorder="1" applyAlignment="1" applyProtection="1">
      <alignment/>
      <protection/>
    </xf>
    <xf numFmtId="0" fontId="49" fillId="0" borderId="14" xfId="0" applyFont="1" applyFill="1" applyBorder="1" applyAlignment="1" applyProtection="1">
      <alignment/>
      <protection/>
    </xf>
    <xf numFmtId="0" fontId="49" fillId="0" borderId="15" xfId="0" applyFont="1" applyFill="1" applyBorder="1" applyAlignment="1" applyProtection="1">
      <alignment/>
      <protection/>
    </xf>
    <xf numFmtId="44" fontId="49" fillId="0" borderId="14" xfId="0" applyNumberFormat="1" applyFont="1" applyBorder="1" applyAlignment="1" applyProtection="1">
      <alignment/>
      <protection/>
    </xf>
    <xf numFmtId="0" fontId="49" fillId="0" borderId="16" xfId="0" applyFont="1" applyBorder="1" applyAlignment="1" applyProtection="1">
      <alignment/>
      <protection/>
    </xf>
    <xf numFmtId="0" fontId="47" fillId="0" borderId="0" xfId="0" applyFont="1" applyAlignment="1" applyProtection="1">
      <alignment/>
      <protection/>
    </xf>
    <xf numFmtId="0" fontId="47" fillId="0" borderId="17" xfId="0" applyFont="1" applyBorder="1" applyAlignment="1" applyProtection="1">
      <alignment/>
      <protection/>
    </xf>
    <xf numFmtId="0" fontId="3" fillId="0" borderId="0" xfId="0" applyFont="1" applyFill="1" applyBorder="1" applyAlignment="1" applyProtection="1">
      <alignment vertical="center" wrapText="1"/>
      <protection/>
    </xf>
    <xf numFmtId="0" fontId="47" fillId="0" borderId="17" xfId="0" applyFont="1" applyFill="1" applyBorder="1" applyAlignment="1" applyProtection="1">
      <alignment/>
      <protection/>
    </xf>
    <xf numFmtId="0" fontId="47" fillId="0" borderId="0" xfId="0" applyFont="1" applyFill="1" applyAlignment="1" applyProtection="1">
      <alignment/>
      <protection/>
    </xf>
    <xf numFmtId="164" fontId="50" fillId="0" borderId="0" xfId="0" applyNumberFormat="1" applyFont="1" applyBorder="1" applyAlignment="1" applyProtection="1">
      <alignment horizontal="center" vertical="center"/>
      <protection/>
    </xf>
    <xf numFmtId="0" fontId="49" fillId="0" borderId="14" xfId="0" applyFont="1" applyBorder="1" applyAlignment="1" applyProtection="1">
      <alignment horizontal="center" vertical="center" wrapText="1"/>
      <protection/>
    </xf>
    <xf numFmtId="0" fontId="50" fillId="0" borderId="0" xfId="0" applyFont="1" applyFill="1" applyBorder="1" applyAlignment="1" applyProtection="1">
      <alignment vertical="center" wrapText="1"/>
      <protection/>
    </xf>
    <xf numFmtId="0" fontId="47" fillId="0" borderId="0" xfId="0" applyFont="1" applyAlignment="1" applyProtection="1">
      <alignment vertical="center"/>
      <protection/>
    </xf>
    <xf numFmtId="0" fontId="50" fillId="0" borderId="0" xfId="0" applyFont="1" applyFill="1" applyBorder="1" applyAlignment="1" applyProtection="1">
      <alignment/>
      <protection/>
    </xf>
    <xf numFmtId="0" fontId="50" fillId="0" borderId="10" xfId="0" applyFont="1" applyFill="1" applyBorder="1" applyAlignment="1" applyProtection="1">
      <alignment/>
      <protection/>
    </xf>
    <xf numFmtId="0" fontId="7" fillId="0" borderId="17" xfId="0" applyFont="1" applyBorder="1" applyAlignment="1" applyProtection="1">
      <alignment horizontal="right" vertical="center"/>
      <protection/>
    </xf>
    <xf numFmtId="0" fontId="7" fillId="0" borderId="18" xfId="0" applyFont="1" applyBorder="1" applyAlignment="1" applyProtection="1">
      <alignment horizontal="right" vertical="center"/>
      <protection/>
    </xf>
    <xf numFmtId="1" fontId="7" fillId="0" borderId="17" xfId="0" applyNumberFormat="1" applyFont="1" applyBorder="1" applyAlignment="1" applyProtection="1">
      <alignment horizontal="right" vertical="center"/>
      <protection/>
    </xf>
    <xf numFmtId="1" fontId="7" fillId="0" borderId="18" xfId="0" applyNumberFormat="1" applyFont="1" applyBorder="1" applyAlignment="1" applyProtection="1">
      <alignment horizontal="right" vertical="center"/>
      <protection/>
    </xf>
    <xf numFmtId="167" fontId="7" fillId="0" borderId="17" xfId="0" applyNumberFormat="1" applyFont="1" applyFill="1" applyBorder="1" applyAlignment="1" applyProtection="1">
      <alignment horizontal="right" vertical="center"/>
      <protection/>
    </xf>
    <xf numFmtId="167" fontId="7" fillId="0" borderId="18" xfId="0" applyNumberFormat="1" applyFont="1" applyFill="1" applyBorder="1" applyAlignment="1" applyProtection="1">
      <alignment horizontal="right" vertical="center"/>
      <protection/>
    </xf>
    <xf numFmtId="168" fontId="7" fillId="0" borderId="17" xfId="0" applyNumberFormat="1" applyFont="1" applyBorder="1" applyAlignment="1" applyProtection="1">
      <alignment horizontal="right" vertical="center"/>
      <protection/>
    </xf>
    <xf numFmtId="168" fontId="7" fillId="0" borderId="18" xfId="0" applyNumberFormat="1" applyFont="1" applyBorder="1" applyAlignment="1" applyProtection="1">
      <alignment horizontal="right" vertical="center"/>
      <protection/>
    </xf>
    <xf numFmtId="0" fontId="4" fillId="0" borderId="17" xfId="0" applyFont="1" applyBorder="1" applyAlignment="1" applyProtection="1">
      <alignment horizontal="right" vertical="center" wrapText="1"/>
      <protection/>
    </xf>
    <xf numFmtId="0" fontId="4" fillId="0" borderId="18" xfId="0" applyFont="1" applyBorder="1" applyAlignment="1" applyProtection="1">
      <alignment horizontal="right" vertical="center" wrapText="1"/>
      <protection/>
    </xf>
    <xf numFmtId="166" fontId="4" fillId="0" borderId="17" xfId="0" applyNumberFormat="1" applyFont="1" applyFill="1" applyBorder="1" applyAlignment="1" applyProtection="1">
      <alignment horizontal="right" vertical="center"/>
      <protection/>
    </xf>
    <xf numFmtId="166" fontId="4" fillId="0" borderId="18" xfId="0" applyNumberFormat="1" applyFont="1" applyFill="1" applyBorder="1" applyAlignment="1" applyProtection="1">
      <alignment horizontal="right" vertical="center"/>
      <protection/>
    </xf>
    <xf numFmtId="0" fontId="4" fillId="11" borderId="17" xfId="0" applyFont="1" applyFill="1" applyBorder="1" applyAlignment="1" applyProtection="1">
      <alignment horizontal="right" vertical="center" wrapText="1"/>
      <protection/>
    </xf>
    <xf numFmtId="0" fontId="4" fillId="11" borderId="18" xfId="0" applyFont="1" applyFill="1" applyBorder="1" applyAlignment="1" applyProtection="1">
      <alignment horizontal="right" vertical="center" wrapText="1"/>
      <protection/>
    </xf>
    <xf numFmtId="0" fontId="32" fillId="0" borderId="0" xfId="0" applyFont="1" applyFill="1" applyAlignment="1" applyProtection="1">
      <alignment/>
      <protection/>
    </xf>
    <xf numFmtId="0" fontId="32" fillId="0" borderId="0" xfId="0" applyFont="1" applyAlignment="1" applyProtection="1">
      <alignment/>
      <protection/>
    </xf>
    <xf numFmtId="3" fontId="51" fillId="33" borderId="19" xfId="0" applyNumberFormat="1" applyFont="1" applyFill="1" applyBorder="1" applyAlignment="1" applyProtection="1">
      <alignment horizontal="center" vertical="center"/>
      <protection locked="0"/>
    </xf>
    <xf numFmtId="44" fontId="51" fillId="0" borderId="20" xfId="0" applyNumberFormat="1" applyFont="1" applyBorder="1" applyAlignment="1" applyProtection="1">
      <alignment horizontal="center" vertical="center" wrapText="1"/>
      <protection/>
    </xf>
    <xf numFmtId="44" fontId="51" fillId="0" borderId="21" xfId="0" applyNumberFormat="1" applyFont="1" applyBorder="1" applyAlignment="1" applyProtection="1">
      <alignment horizontal="center" vertical="center" wrapText="1"/>
      <protection/>
    </xf>
    <xf numFmtId="3" fontId="51" fillId="0" borderId="22" xfId="0" applyNumberFormat="1" applyFont="1" applyBorder="1" applyAlignment="1" applyProtection="1">
      <alignment horizontal="center" vertical="center" wrapText="1"/>
      <protection/>
    </xf>
    <xf numFmtId="44" fontId="52" fillId="0" borderId="23" xfId="0" applyNumberFormat="1" applyFont="1" applyBorder="1" applyAlignment="1" applyProtection="1">
      <alignment horizontal="center" vertical="center"/>
      <protection/>
    </xf>
    <xf numFmtId="0" fontId="52" fillId="33" borderId="17" xfId="0" applyFont="1" applyFill="1" applyBorder="1" applyAlignment="1" applyProtection="1">
      <alignment horizontal="center"/>
      <protection locked="0"/>
    </xf>
    <xf numFmtId="3" fontId="52" fillId="0" borderId="18" xfId="0" applyNumberFormat="1" applyFont="1" applyBorder="1" applyAlignment="1" applyProtection="1">
      <alignment/>
      <protection/>
    </xf>
    <xf numFmtId="44" fontId="52" fillId="0" borderId="24" xfId="0" applyNumberFormat="1" applyFont="1" applyBorder="1" applyAlignment="1" applyProtection="1">
      <alignment horizontal="center" vertical="center"/>
      <protection/>
    </xf>
    <xf numFmtId="0" fontId="52" fillId="33" borderId="25" xfId="0" applyFont="1" applyFill="1" applyBorder="1" applyAlignment="1" applyProtection="1">
      <alignment horizontal="center"/>
      <protection locked="0"/>
    </xf>
    <xf numFmtId="3" fontId="52" fillId="0" borderId="26" xfId="0" applyNumberFormat="1" applyFont="1" applyBorder="1" applyAlignment="1" applyProtection="1">
      <alignment/>
      <protection/>
    </xf>
    <xf numFmtId="165" fontId="51" fillId="0" borderId="22" xfId="0" applyNumberFormat="1" applyFont="1" applyBorder="1" applyAlignment="1" applyProtection="1">
      <alignment horizontal="center" vertical="center"/>
      <protection locked="0"/>
    </xf>
    <xf numFmtId="1" fontId="52" fillId="0" borderId="26" xfId="0" applyNumberFormat="1" applyFont="1" applyFill="1" applyBorder="1" applyAlignment="1" applyProtection="1">
      <alignment horizontal="center" vertical="center"/>
      <protection/>
    </xf>
    <xf numFmtId="0" fontId="51" fillId="0" borderId="20" xfId="0" applyFont="1" applyBorder="1" applyAlignment="1" applyProtection="1">
      <alignment horizontal="center" vertical="center" wrapText="1"/>
      <protection/>
    </xf>
    <xf numFmtId="0" fontId="51" fillId="0" borderId="21" xfId="0" applyFont="1" applyBorder="1" applyAlignment="1" applyProtection="1">
      <alignment horizontal="center" vertical="center" wrapText="1"/>
      <protection/>
    </xf>
    <xf numFmtId="0" fontId="51" fillId="0" borderId="22" xfId="0" applyFont="1" applyBorder="1" applyAlignment="1" applyProtection="1">
      <alignment horizontal="center" vertical="center" wrapText="1"/>
      <protection/>
    </xf>
    <xf numFmtId="44" fontId="5" fillId="0" borderId="23" xfId="0" applyNumberFormat="1" applyFont="1" applyFill="1" applyBorder="1" applyAlignment="1" applyProtection="1">
      <alignment/>
      <protection/>
    </xf>
    <xf numFmtId="44" fontId="5" fillId="0" borderId="17" xfId="0" applyNumberFormat="1" applyFont="1" applyFill="1" applyBorder="1" applyAlignment="1" applyProtection="1">
      <alignment/>
      <protection/>
    </xf>
    <xf numFmtId="44" fontId="5" fillId="0" borderId="24" xfId="0" applyNumberFormat="1" applyFont="1" applyFill="1" applyBorder="1" applyAlignment="1" applyProtection="1">
      <alignment/>
      <protection/>
    </xf>
    <xf numFmtId="44" fontId="5" fillId="0" borderId="25" xfId="0" applyNumberFormat="1" applyFont="1" applyFill="1" applyBorder="1" applyAlignment="1" applyProtection="1">
      <alignment/>
      <protection/>
    </xf>
    <xf numFmtId="164" fontId="5" fillId="0" borderId="21" xfId="0" applyNumberFormat="1" applyFont="1" applyBorder="1" applyAlignment="1" applyProtection="1">
      <alignment horizontal="right" vertical="center"/>
      <protection/>
    </xf>
    <xf numFmtId="164" fontId="5" fillId="0" borderId="22" xfId="0" applyNumberFormat="1" applyFont="1" applyFill="1" applyBorder="1" applyAlignment="1" applyProtection="1">
      <alignment horizontal="right" vertical="center"/>
      <protection/>
    </xf>
    <xf numFmtId="164" fontId="8" fillId="34" borderId="25" xfId="0" applyNumberFormat="1" applyFont="1" applyFill="1" applyBorder="1" applyAlignment="1" applyProtection="1">
      <alignment horizontal="right" vertical="center"/>
      <protection/>
    </xf>
    <xf numFmtId="164" fontId="8" fillId="34" borderId="26" xfId="0" applyNumberFormat="1" applyFont="1" applyFill="1" applyBorder="1" applyAlignment="1" applyProtection="1">
      <alignment horizontal="right" vertical="center"/>
      <protection/>
    </xf>
    <xf numFmtId="0" fontId="32" fillId="33" borderId="0" xfId="0" applyFont="1" applyFill="1" applyAlignment="1" applyProtection="1">
      <alignment/>
      <protection/>
    </xf>
    <xf numFmtId="0" fontId="32" fillId="0" borderId="17" xfId="0" applyFont="1" applyBorder="1" applyAlignment="1" applyProtection="1">
      <alignment/>
      <protection/>
    </xf>
    <xf numFmtId="44" fontId="32" fillId="0" borderId="17" xfId="0" applyNumberFormat="1" applyFont="1" applyBorder="1" applyAlignment="1" applyProtection="1">
      <alignment/>
      <protection/>
    </xf>
    <xf numFmtId="0" fontId="32" fillId="0" borderId="0" xfId="0" applyFont="1" applyAlignment="1" applyProtection="1">
      <alignment horizontal="center"/>
      <protection/>
    </xf>
    <xf numFmtId="44" fontId="32" fillId="0" borderId="0" xfId="0" applyNumberFormat="1" applyFont="1" applyAlignment="1" applyProtection="1">
      <alignment/>
      <protection/>
    </xf>
    <xf numFmtId="0" fontId="32" fillId="0" borderId="0" xfId="0" applyFont="1" applyAlignment="1" applyProtection="1">
      <alignment vertical="center"/>
      <protection/>
    </xf>
    <xf numFmtId="0" fontId="32" fillId="0" borderId="17" xfId="0" applyFont="1" applyFill="1" applyBorder="1" applyAlignment="1" applyProtection="1">
      <alignment/>
      <protection/>
    </xf>
    <xf numFmtId="0" fontId="32" fillId="0" borderId="0" xfId="0" applyFont="1" applyBorder="1" applyAlignment="1" applyProtection="1">
      <alignment/>
      <protection/>
    </xf>
    <xf numFmtId="0" fontId="32" fillId="35" borderId="27" xfId="0" applyFont="1" applyFill="1" applyBorder="1" applyAlignment="1" applyProtection="1">
      <alignment/>
      <protection/>
    </xf>
    <xf numFmtId="0" fontId="32" fillId="0" borderId="28" xfId="0" applyFont="1" applyBorder="1" applyAlignment="1" applyProtection="1">
      <alignment/>
      <protection/>
    </xf>
    <xf numFmtId="0" fontId="32" fillId="0" borderId="29" xfId="0" applyFont="1" applyBorder="1" applyAlignment="1" applyProtection="1">
      <alignment horizontal="center"/>
      <protection/>
    </xf>
    <xf numFmtId="1" fontId="32" fillId="0" borderId="30" xfId="0" applyNumberFormat="1" applyFont="1" applyBorder="1" applyAlignment="1" applyProtection="1">
      <alignment horizontal="center"/>
      <protection/>
    </xf>
    <xf numFmtId="0" fontId="32" fillId="0" borderId="0" xfId="0" applyFont="1" applyAlignment="1" applyProtection="1">
      <alignment horizontal="center" vertical="center" wrapText="1"/>
      <protection/>
    </xf>
    <xf numFmtId="0" fontId="32" fillId="33" borderId="0" xfId="0" applyFont="1" applyFill="1" applyAlignment="1" applyProtection="1">
      <alignment horizontal="center" vertical="center" wrapText="1"/>
      <protection/>
    </xf>
    <xf numFmtId="0" fontId="32" fillId="0" borderId="0" xfId="0" applyFont="1" applyAlignment="1" applyProtection="1">
      <alignment horizontal="center" vertical="center"/>
      <protection/>
    </xf>
    <xf numFmtId="0" fontId="32" fillId="33" borderId="0" xfId="0" applyFont="1" applyFill="1" applyAlignment="1" applyProtection="1">
      <alignment horizontal="center" vertical="center"/>
      <protection/>
    </xf>
    <xf numFmtId="0" fontId="53" fillId="0" borderId="0" xfId="0" applyFont="1" applyFill="1" applyBorder="1" applyAlignment="1" applyProtection="1">
      <alignment horizontal="center" vertical="center" wrapText="1"/>
      <protection/>
    </xf>
    <xf numFmtId="0" fontId="51" fillId="0" borderId="0" xfId="0" applyFont="1" applyBorder="1" applyAlignment="1" applyProtection="1">
      <alignment horizontal="center" vertical="center" wrapText="1"/>
      <protection/>
    </xf>
    <xf numFmtId="44" fontId="52" fillId="0" borderId="0" xfId="0" applyNumberFormat="1" applyFont="1" applyBorder="1" applyAlignment="1" applyProtection="1">
      <alignment/>
      <protection/>
    </xf>
    <xf numFmtId="164" fontId="5" fillId="0" borderId="31" xfId="0" applyNumberFormat="1" applyFont="1" applyBorder="1" applyAlignment="1" applyProtection="1">
      <alignment horizontal="right" vertical="center"/>
      <protection/>
    </xf>
    <xf numFmtId="0" fontId="7" fillId="0" borderId="32" xfId="0" applyFont="1" applyBorder="1" applyAlignment="1" applyProtection="1">
      <alignment horizontal="right" vertical="center"/>
      <protection/>
    </xf>
    <xf numFmtId="1" fontId="7" fillId="0" borderId="32" xfId="0" applyNumberFormat="1" applyFont="1" applyBorder="1" applyAlignment="1" applyProtection="1">
      <alignment horizontal="right" vertical="center"/>
      <protection/>
    </xf>
    <xf numFmtId="167" fontId="7" fillId="0" borderId="32" xfId="0" applyNumberFormat="1" applyFont="1" applyFill="1" applyBorder="1" applyAlignment="1" applyProtection="1">
      <alignment horizontal="right" vertical="center"/>
      <protection/>
    </xf>
    <xf numFmtId="168" fontId="7" fillId="0" borderId="32" xfId="0" applyNumberFormat="1" applyFont="1" applyBorder="1" applyAlignment="1" applyProtection="1">
      <alignment horizontal="right" vertical="center"/>
      <protection/>
    </xf>
    <xf numFmtId="0" fontId="4" fillId="0" borderId="32" xfId="0" applyFont="1" applyBorder="1" applyAlignment="1" applyProtection="1">
      <alignment horizontal="right" vertical="center" wrapText="1"/>
      <protection/>
    </xf>
    <xf numFmtId="166" fontId="4" fillId="0" borderId="32" xfId="0" applyNumberFormat="1" applyFont="1" applyFill="1" applyBorder="1" applyAlignment="1" applyProtection="1">
      <alignment horizontal="right" vertical="center"/>
      <protection/>
    </xf>
    <xf numFmtId="164" fontId="8" fillId="34" borderId="33" xfId="0" applyNumberFormat="1" applyFont="1" applyFill="1" applyBorder="1" applyAlignment="1" applyProtection="1">
      <alignment horizontal="right" vertical="center"/>
      <protection/>
    </xf>
    <xf numFmtId="164" fontId="51" fillId="0" borderId="34" xfId="0" applyNumberFormat="1" applyFont="1" applyBorder="1" applyAlignment="1" applyProtection="1">
      <alignment horizontal="center" vertical="center"/>
      <protection/>
    </xf>
    <xf numFmtId="0" fontId="49" fillId="0" borderId="35" xfId="0" applyFont="1" applyBorder="1" applyAlignment="1" applyProtection="1">
      <alignment vertical="center"/>
      <protection/>
    </xf>
    <xf numFmtId="165" fontId="50" fillId="0" borderId="35" xfId="0" applyNumberFormat="1" applyFont="1" applyBorder="1" applyAlignment="1" applyProtection="1">
      <alignment vertical="center"/>
      <protection locked="0"/>
    </xf>
    <xf numFmtId="165" fontId="49" fillId="0" borderId="35" xfId="0" applyNumberFormat="1" applyFont="1" applyFill="1" applyBorder="1" applyAlignment="1" applyProtection="1">
      <alignment horizontal="center" vertical="center"/>
      <protection/>
    </xf>
    <xf numFmtId="1" fontId="49" fillId="0" borderId="35" xfId="0" applyNumberFormat="1" applyFont="1" applyFill="1" applyBorder="1" applyAlignment="1" applyProtection="1">
      <alignment horizontal="center" vertical="center"/>
      <protection/>
    </xf>
    <xf numFmtId="167" fontId="49" fillId="0" borderId="35" xfId="0" applyNumberFormat="1" applyFont="1" applyFill="1" applyBorder="1" applyAlignment="1" applyProtection="1">
      <alignment horizontal="center" vertical="center"/>
      <protection/>
    </xf>
    <xf numFmtId="168" fontId="49" fillId="0" borderId="35" xfId="0" applyNumberFormat="1" applyFont="1" applyBorder="1" applyAlignment="1" applyProtection="1">
      <alignment horizontal="center" vertical="center"/>
      <protection/>
    </xf>
    <xf numFmtId="0" fontId="49" fillId="0" borderId="35" xfId="0" applyFont="1" applyBorder="1" applyAlignment="1" applyProtection="1">
      <alignment horizontal="center" vertical="center" wrapText="1"/>
      <protection/>
    </xf>
    <xf numFmtId="44" fontId="49" fillId="0" borderId="35" xfId="0" applyNumberFormat="1" applyFont="1" applyBorder="1" applyAlignment="1" applyProtection="1">
      <alignment vertical="center"/>
      <protection/>
    </xf>
    <xf numFmtId="0" fontId="50" fillId="0" borderId="35" xfId="0" applyFont="1" applyBorder="1" applyAlignment="1" applyProtection="1">
      <alignment vertical="center"/>
      <protection/>
    </xf>
    <xf numFmtId="0" fontId="51" fillId="0" borderId="36" xfId="0" applyFont="1" applyBorder="1" applyAlignment="1" applyProtection="1">
      <alignment horizontal="center" vertical="center" wrapText="1"/>
      <protection/>
    </xf>
    <xf numFmtId="0" fontId="51" fillId="36" borderId="37" xfId="0" applyFont="1" applyFill="1" applyBorder="1" applyAlignment="1" applyProtection="1">
      <alignment horizontal="center" vertical="center" wrapText="1"/>
      <protection/>
    </xf>
    <xf numFmtId="164" fontId="51" fillId="0" borderId="38" xfId="0" applyNumberFormat="1" applyFont="1" applyBorder="1" applyAlignment="1" applyProtection="1">
      <alignment horizontal="right" vertical="center" wrapText="1"/>
      <protection/>
    </xf>
    <xf numFmtId="0" fontId="52" fillId="33" borderId="23" xfId="0" applyFont="1" applyFill="1" applyBorder="1" applyAlignment="1" applyProtection="1">
      <alignment horizontal="center"/>
      <protection locked="0"/>
    </xf>
    <xf numFmtId="0" fontId="52" fillId="33" borderId="24" xfId="0" applyFont="1" applyFill="1" applyBorder="1" applyAlignment="1" applyProtection="1">
      <alignment horizontal="center"/>
      <protection locked="0"/>
    </xf>
    <xf numFmtId="0" fontId="52" fillId="0" borderId="39" xfId="0" applyFont="1" applyFill="1" applyBorder="1" applyAlignment="1" applyProtection="1">
      <alignment horizontal="center" vertical="center" wrapText="1"/>
      <protection/>
    </xf>
    <xf numFmtId="164" fontId="9" fillId="0" borderId="39" xfId="0" applyNumberFormat="1" applyFont="1" applyFill="1" applyBorder="1" applyAlignment="1" applyProtection="1">
      <alignment horizontal="center" vertical="center" wrapText="1"/>
      <protection/>
    </xf>
    <xf numFmtId="0" fontId="54" fillId="0" borderId="0" xfId="0" applyFont="1" applyFill="1" applyAlignment="1" applyProtection="1">
      <alignment vertical="center"/>
      <protection/>
    </xf>
    <xf numFmtId="165" fontId="52" fillId="33" borderId="29" xfId="0" applyNumberFormat="1" applyFont="1" applyFill="1" applyBorder="1" applyAlignment="1" applyProtection="1">
      <alignment horizontal="center" vertical="center"/>
      <protection locked="0"/>
    </xf>
    <xf numFmtId="0" fontId="52" fillId="0" borderId="40" xfId="0" applyFont="1" applyFill="1" applyBorder="1" applyAlignment="1" applyProtection="1">
      <alignment horizontal="left" vertical="center"/>
      <protection/>
    </xf>
    <xf numFmtId="0" fontId="52" fillId="0" borderId="12" xfId="0" applyFont="1" applyFill="1" applyBorder="1" applyAlignment="1" applyProtection="1">
      <alignment horizontal="left" vertical="center"/>
      <protection/>
    </xf>
    <xf numFmtId="0" fontId="52" fillId="0" borderId="32" xfId="0" applyFont="1" applyFill="1" applyBorder="1" applyAlignment="1" applyProtection="1">
      <alignment horizontal="left" vertical="center"/>
      <protection/>
    </xf>
    <xf numFmtId="0" fontId="52" fillId="0" borderId="41" xfId="0" applyFont="1" applyFill="1" applyBorder="1" applyAlignment="1" applyProtection="1">
      <alignment horizontal="left" vertical="center" wrapText="1"/>
      <protection/>
    </xf>
    <xf numFmtId="0" fontId="52" fillId="0" borderId="42" xfId="0" applyFont="1" applyFill="1" applyBorder="1" applyAlignment="1" applyProtection="1">
      <alignment horizontal="left" vertical="center" wrapText="1"/>
      <protection/>
    </xf>
    <xf numFmtId="0" fontId="52" fillId="0" borderId="33" xfId="0" applyFont="1" applyFill="1" applyBorder="1" applyAlignment="1" applyProtection="1">
      <alignment horizontal="left" vertical="center" wrapText="1"/>
      <protection/>
    </xf>
    <xf numFmtId="0" fontId="53" fillId="0" borderId="0" xfId="0" applyFont="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54" fillId="34" borderId="0" xfId="0" applyFont="1" applyFill="1" applyAlignment="1" applyProtection="1">
      <alignment horizontal="left" vertical="center"/>
      <protection/>
    </xf>
    <xf numFmtId="164" fontId="5" fillId="0" borderId="43" xfId="0" applyNumberFormat="1" applyFont="1" applyFill="1" applyBorder="1" applyAlignment="1" applyProtection="1">
      <alignment horizontal="center" vertical="center" wrapText="1"/>
      <protection/>
    </xf>
    <xf numFmtId="164" fontId="5" fillId="0" borderId="37" xfId="0" applyNumberFormat="1" applyFont="1" applyFill="1" applyBorder="1" applyAlignment="1" applyProtection="1">
      <alignment horizontal="center" vertical="center"/>
      <protection/>
    </xf>
    <xf numFmtId="164" fontId="5" fillId="0" borderId="44" xfId="0" applyNumberFormat="1" applyFont="1" applyFill="1" applyBorder="1" applyAlignment="1" applyProtection="1">
      <alignment horizontal="center" vertical="center"/>
      <protection/>
    </xf>
    <xf numFmtId="0" fontId="53" fillId="0" borderId="45" xfId="0" applyFont="1" applyFill="1" applyBorder="1" applyAlignment="1" applyProtection="1">
      <alignment horizontal="center" vertical="center" wrapText="1"/>
      <protection/>
    </xf>
    <xf numFmtId="0" fontId="51" fillId="0" borderId="46" xfId="0" applyFont="1" applyFill="1" applyBorder="1" applyAlignment="1" applyProtection="1">
      <alignment horizontal="center" vertical="center" wrapText="1"/>
      <protection/>
    </xf>
    <xf numFmtId="0" fontId="51" fillId="0" borderId="47" xfId="0" applyFont="1" applyFill="1" applyBorder="1" applyAlignment="1" applyProtection="1">
      <alignment horizontal="center" vertical="center"/>
      <protection/>
    </xf>
    <xf numFmtId="0" fontId="51" fillId="0" borderId="27" xfId="0" applyFont="1" applyFill="1" applyBorder="1" applyAlignment="1" applyProtection="1">
      <alignment horizontal="center" vertical="center"/>
      <protection/>
    </xf>
    <xf numFmtId="0" fontId="52" fillId="0" borderId="48" xfId="0" applyFont="1" applyFill="1" applyBorder="1" applyAlignment="1" applyProtection="1">
      <alignment horizontal="left" vertical="center"/>
      <protection/>
    </xf>
    <xf numFmtId="0" fontId="52" fillId="0" borderId="49" xfId="0" applyFont="1" applyFill="1" applyBorder="1" applyAlignment="1" applyProtection="1">
      <alignment horizontal="left" vertical="center"/>
      <protection/>
    </xf>
    <xf numFmtId="0" fontId="52" fillId="0" borderId="31" xfId="0" applyFont="1" applyFill="1" applyBorder="1" applyAlignment="1" applyProtection="1">
      <alignment horizontal="left"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3"/>
  <sheetViews>
    <sheetView tabSelected="1" zoomScale="85" zoomScaleNormal="85" zoomScalePageLayoutView="0" workbookViewId="0" topLeftCell="A7">
      <selection activeCell="I20" sqref="I20"/>
    </sheetView>
  </sheetViews>
  <sheetFormatPr defaultColWidth="11.421875" defaultRowHeight="15"/>
  <cols>
    <col min="1" max="1" width="23.57421875" style="38" customWidth="1"/>
    <col min="2" max="9" width="26.7109375" style="38" customWidth="1"/>
    <col min="10" max="10" width="7.00390625" style="38" hidden="1" customWidth="1"/>
    <col min="11" max="11" width="4.421875" style="62" hidden="1" customWidth="1"/>
    <col min="12" max="20" width="0" style="38" hidden="1" customWidth="1"/>
    <col min="21" max="22" width="11.421875" style="38" customWidth="1"/>
    <col min="23" max="23" width="17.28125" style="38" customWidth="1"/>
    <col min="24" max="25" width="11.421875" style="38" customWidth="1"/>
    <col min="26" max="26" width="14.28125" style="38" customWidth="1"/>
    <col min="27" max="16384" width="11.421875" style="38" customWidth="1"/>
  </cols>
  <sheetData>
    <row r="1" ht="15" customHeight="1" hidden="1">
      <c r="D1" s="12"/>
    </row>
    <row r="2" spans="3:17" ht="15" customHeight="1" hidden="1">
      <c r="C2" s="63"/>
      <c r="D2" s="13"/>
      <c r="E2" s="13" t="s">
        <v>6</v>
      </c>
      <c r="F2" s="13" t="s">
        <v>5</v>
      </c>
      <c r="G2" s="13" t="s">
        <v>7</v>
      </c>
      <c r="H2" s="13" t="s">
        <v>12</v>
      </c>
      <c r="I2" s="13" t="s">
        <v>8</v>
      </c>
      <c r="J2" s="12" t="s">
        <v>3</v>
      </c>
      <c r="M2" s="63"/>
      <c r="N2" s="13" t="s">
        <v>6</v>
      </c>
      <c r="O2" s="13" t="s">
        <v>5</v>
      </c>
      <c r="P2" s="13" t="s">
        <v>7</v>
      </c>
      <c r="Q2" s="13" t="s">
        <v>12</v>
      </c>
    </row>
    <row r="3" spans="3:17" ht="15" customHeight="1" hidden="1">
      <c r="C3" s="63" t="s">
        <v>0</v>
      </c>
      <c r="D3" s="64"/>
      <c r="E3" s="64">
        <v>8.64</v>
      </c>
      <c r="F3" s="64">
        <v>11.84</v>
      </c>
      <c r="G3" s="64">
        <v>13.93</v>
      </c>
      <c r="H3" s="64">
        <v>20.69</v>
      </c>
      <c r="I3" s="64">
        <v>55.18</v>
      </c>
      <c r="J3" s="65">
        <v>45.5</v>
      </c>
      <c r="M3" s="63" t="s">
        <v>0</v>
      </c>
      <c r="N3" s="63">
        <v>4.85</v>
      </c>
      <c r="O3" s="63">
        <v>8.32</v>
      </c>
      <c r="P3" s="63">
        <v>12.47</v>
      </c>
      <c r="Q3" s="63">
        <v>26.68</v>
      </c>
    </row>
    <row r="4" spans="3:17" ht="15" customHeight="1" hidden="1">
      <c r="C4" s="63" t="s">
        <v>1</v>
      </c>
      <c r="D4" s="64"/>
      <c r="E4" s="64">
        <v>3.69</v>
      </c>
      <c r="F4" s="64">
        <v>7.11</v>
      </c>
      <c r="G4" s="64">
        <v>10.16</v>
      </c>
      <c r="H4" s="64">
        <v>20.06</v>
      </c>
      <c r="I4" s="64">
        <v>53.49</v>
      </c>
      <c r="M4" s="63" t="s">
        <v>1</v>
      </c>
      <c r="N4" s="63">
        <v>1.49</v>
      </c>
      <c r="O4" s="63">
        <v>2.56</v>
      </c>
      <c r="P4" s="63">
        <v>3.84</v>
      </c>
      <c r="Q4" s="63">
        <v>8.22</v>
      </c>
    </row>
    <row r="5" spans="4:9" ht="15" customHeight="1" hidden="1">
      <c r="D5" s="66"/>
      <c r="E5" s="66"/>
      <c r="F5" s="66"/>
      <c r="G5" s="66"/>
      <c r="H5" s="66"/>
      <c r="I5" s="66"/>
    </row>
    <row r="6" spans="4:9" ht="15" customHeight="1" hidden="1">
      <c r="D6" s="66"/>
      <c r="E6" s="66"/>
      <c r="F6" s="66"/>
      <c r="G6" s="66"/>
      <c r="H6" s="66"/>
      <c r="I6" s="66"/>
    </row>
    <row r="7" spans="1:26" s="67" customFormat="1" ht="21.75" customHeight="1">
      <c r="A7" s="114" t="s">
        <v>24</v>
      </c>
      <c r="B7" s="114"/>
      <c r="C7" s="114"/>
      <c r="D7" s="114"/>
      <c r="E7" s="114"/>
      <c r="F7" s="114"/>
      <c r="G7" s="114"/>
      <c r="H7" s="114"/>
      <c r="I7" s="114"/>
      <c r="J7" s="20"/>
      <c r="K7" s="20"/>
      <c r="L7" s="20"/>
      <c r="M7" s="20"/>
      <c r="N7" s="20"/>
      <c r="O7" s="20"/>
      <c r="P7" s="20"/>
      <c r="Q7" s="20"/>
      <c r="R7" s="20"/>
      <c r="S7" s="20"/>
      <c r="T7" s="20"/>
      <c r="U7" s="20"/>
      <c r="V7" s="20"/>
      <c r="W7" s="20"/>
      <c r="X7" s="20"/>
      <c r="Y7" s="20"/>
      <c r="Z7" s="20"/>
    </row>
    <row r="8" spans="1:26" ht="28.5" customHeight="1">
      <c r="A8" s="115" t="s">
        <v>34</v>
      </c>
      <c r="B8" s="115"/>
      <c r="C8" s="115"/>
      <c r="D8" s="115"/>
      <c r="E8" s="115"/>
      <c r="F8" s="115"/>
      <c r="G8" s="115"/>
      <c r="H8" s="115"/>
      <c r="I8" s="115"/>
      <c r="J8" s="14"/>
      <c r="K8" s="14"/>
      <c r="L8" s="14"/>
      <c r="M8" s="14"/>
      <c r="N8" s="14"/>
      <c r="O8" s="14"/>
      <c r="P8" s="14"/>
      <c r="Q8" s="14"/>
      <c r="R8" s="14"/>
      <c r="S8" s="14"/>
      <c r="T8" s="14"/>
      <c r="U8" s="14"/>
      <c r="V8" s="14"/>
      <c r="W8" s="14"/>
      <c r="X8" s="14"/>
      <c r="Y8" s="14"/>
      <c r="Z8" s="14"/>
    </row>
    <row r="9" spans="1:18" s="37" customFormat="1" ht="21.75" customHeight="1" thickBot="1">
      <c r="A9" s="118" t="s">
        <v>27</v>
      </c>
      <c r="B9" s="118"/>
      <c r="C9" s="118"/>
      <c r="D9" s="118"/>
      <c r="E9" s="118"/>
      <c r="F9" s="118"/>
      <c r="G9" s="118"/>
      <c r="H9" s="118"/>
      <c r="I9" s="118"/>
      <c r="L9" s="68"/>
      <c r="M9" s="15"/>
      <c r="N9" s="15"/>
      <c r="O9" s="15"/>
      <c r="P9" s="15"/>
      <c r="R9" s="16"/>
    </row>
    <row r="10" spans="1:18" ht="30" customHeight="1" thickBot="1">
      <c r="A10" s="116" t="s">
        <v>30</v>
      </c>
      <c r="B10" s="116"/>
      <c r="C10" s="39">
        <v>0</v>
      </c>
      <c r="F10" s="19"/>
      <c r="G10" s="69"/>
      <c r="L10" s="63"/>
      <c r="M10" s="13" t="s">
        <v>6</v>
      </c>
      <c r="N10" s="13" t="s">
        <v>5</v>
      </c>
      <c r="O10" s="13" t="s">
        <v>7</v>
      </c>
      <c r="P10" s="13" t="s">
        <v>12</v>
      </c>
      <c r="R10" s="12" t="s">
        <v>9</v>
      </c>
    </row>
    <row r="11" spans="1:18" s="37" customFormat="1" ht="53.25" customHeight="1" thickBot="1">
      <c r="A11" s="117" t="s">
        <v>32</v>
      </c>
      <c r="B11" s="117"/>
      <c r="C11" s="117"/>
      <c r="D11" s="117"/>
      <c r="E11" s="117"/>
      <c r="F11" s="117"/>
      <c r="G11" s="117"/>
      <c r="H11" s="117"/>
      <c r="I11" s="117"/>
      <c r="L11" s="68"/>
      <c r="M11" s="15"/>
      <c r="N11" s="15"/>
      <c r="O11" s="15"/>
      <c r="P11" s="15"/>
      <c r="R11" s="16"/>
    </row>
    <row r="12" spans="1:18" s="37" customFormat="1" ht="45.75" thickBot="1">
      <c r="A12" s="40" t="s">
        <v>23</v>
      </c>
      <c r="B12" s="51" t="s">
        <v>28</v>
      </c>
      <c r="C12" s="41" t="s">
        <v>22</v>
      </c>
      <c r="D12" s="42" t="s">
        <v>10</v>
      </c>
      <c r="E12" s="122" t="s">
        <v>31</v>
      </c>
      <c r="F12" s="123" t="s">
        <v>36</v>
      </c>
      <c r="G12" s="124"/>
      <c r="H12" s="124"/>
      <c r="I12" s="125"/>
      <c r="J12" s="70"/>
      <c r="L12" s="68"/>
      <c r="M12" s="15"/>
      <c r="N12" s="15"/>
      <c r="O12" s="15"/>
      <c r="P12" s="15"/>
      <c r="R12" s="16"/>
    </row>
    <row r="13" spans="1:18" s="37" customFormat="1" ht="15" customHeight="1">
      <c r="A13" s="43" t="s">
        <v>40</v>
      </c>
      <c r="B13" s="104"/>
      <c r="C13" s="44">
        <v>0</v>
      </c>
      <c r="D13" s="45">
        <f>C13*140</f>
        <v>0</v>
      </c>
      <c r="E13" s="122"/>
      <c r="F13" s="126" t="s">
        <v>25</v>
      </c>
      <c r="G13" s="127"/>
      <c r="H13" s="128"/>
      <c r="I13" s="49">
        <f>C10</f>
        <v>0</v>
      </c>
      <c r="J13" s="71"/>
      <c r="L13" s="68"/>
      <c r="M13" s="15"/>
      <c r="N13" s="15"/>
      <c r="O13" s="15"/>
      <c r="P13" s="15"/>
      <c r="R13" s="16"/>
    </row>
    <row r="14" spans="1:18" s="37" customFormat="1" ht="15" customHeight="1">
      <c r="A14" s="43" t="s">
        <v>20</v>
      </c>
      <c r="B14" s="102">
        <v>0</v>
      </c>
      <c r="C14" s="44">
        <v>0</v>
      </c>
      <c r="D14" s="45">
        <f>C14*140</f>
        <v>0</v>
      </c>
      <c r="E14" s="122"/>
      <c r="F14" s="108" t="s">
        <v>35</v>
      </c>
      <c r="G14" s="109"/>
      <c r="H14" s="110"/>
      <c r="I14" s="107">
        <v>750</v>
      </c>
      <c r="J14" s="72">
        <v>140</v>
      </c>
      <c r="L14" s="68"/>
      <c r="M14" s="15"/>
      <c r="N14" s="15"/>
      <c r="O14" s="15"/>
      <c r="P14" s="15"/>
      <c r="R14" s="16"/>
    </row>
    <row r="15" spans="1:20" ht="15.75" thickBot="1">
      <c r="A15" s="43" t="s">
        <v>19</v>
      </c>
      <c r="B15" s="102">
        <v>0</v>
      </c>
      <c r="C15" s="44">
        <v>0</v>
      </c>
      <c r="D15" s="45">
        <f>C15*240</f>
        <v>0</v>
      </c>
      <c r="E15" s="122"/>
      <c r="F15" s="111" t="s">
        <v>39</v>
      </c>
      <c r="G15" s="112"/>
      <c r="H15" s="113"/>
      <c r="I15" s="50">
        <f>I13/I14</f>
        <v>0</v>
      </c>
      <c r="J15" s="73" t="e">
        <f>I13/$I$29</f>
        <v>#DIV/0!</v>
      </c>
      <c r="L15" s="63" t="s">
        <v>0</v>
      </c>
      <c r="M15" s="63">
        <v>4.85</v>
      </c>
      <c r="N15" s="63">
        <v>8.32</v>
      </c>
      <c r="O15" s="63">
        <v>12.47</v>
      </c>
      <c r="P15" s="63">
        <v>26.68</v>
      </c>
      <c r="R15" s="12" t="s">
        <v>4</v>
      </c>
      <c r="S15" s="12" t="s">
        <v>2</v>
      </c>
      <c r="T15" s="12" t="s">
        <v>3</v>
      </c>
    </row>
    <row r="16" spans="1:20" ht="15">
      <c r="A16" s="43" t="s">
        <v>18</v>
      </c>
      <c r="B16" s="102">
        <v>0</v>
      </c>
      <c r="C16" s="44">
        <v>0</v>
      </c>
      <c r="D16" s="45">
        <f>C16*360</f>
        <v>0</v>
      </c>
      <c r="E16" s="122"/>
      <c r="F16" s="22"/>
      <c r="G16" s="22"/>
      <c r="H16" s="22"/>
      <c r="I16" s="21"/>
      <c r="L16" s="63" t="s">
        <v>1</v>
      </c>
      <c r="M16" s="63">
        <v>1.49</v>
      </c>
      <c r="N16" s="63">
        <v>2.56</v>
      </c>
      <c r="O16" s="63">
        <v>3.84</v>
      </c>
      <c r="P16" s="63">
        <v>8.22</v>
      </c>
      <c r="R16" s="65">
        <v>0</v>
      </c>
      <c r="S16" s="65">
        <v>15.17</v>
      </c>
      <c r="T16" s="65">
        <v>45.5</v>
      </c>
    </row>
    <row r="17" spans="1:20" ht="16.5" customHeight="1" thickBot="1">
      <c r="A17" s="46" t="s">
        <v>21</v>
      </c>
      <c r="B17" s="103">
        <v>0</v>
      </c>
      <c r="C17" s="47">
        <v>0</v>
      </c>
      <c r="D17" s="48">
        <f>C17*750</f>
        <v>0</v>
      </c>
      <c r="E17" s="78"/>
      <c r="F17" s="21"/>
      <c r="G17" s="21"/>
      <c r="H17" s="21"/>
      <c r="I17" s="21"/>
      <c r="L17" s="69"/>
      <c r="M17" s="69"/>
      <c r="N17" s="69"/>
      <c r="O17" s="69"/>
      <c r="P17" s="69"/>
      <c r="R17" s="65"/>
      <c r="S17" s="65"/>
      <c r="T17" s="65"/>
    </row>
    <row r="18" spans="2:14" ht="21.75" customHeight="1">
      <c r="B18" s="2"/>
      <c r="C18" s="2"/>
      <c r="D18" s="2"/>
      <c r="E18" s="1"/>
      <c r="F18" s="1"/>
      <c r="G18" s="1"/>
      <c r="H18" s="1"/>
      <c r="I18" s="1"/>
      <c r="M18" s="12" t="s">
        <v>13</v>
      </c>
      <c r="N18" s="12"/>
    </row>
    <row r="19" spans="1:19" ht="21.75" customHeight="1" thickBot="1">
      <c r="A19" s="118" t="s">
        <v>29</v>
      </c>
      <c r="B19" s="118"/>
      <c r="C19" s="118"/>
      <c r="D19" s="118"/>
      <c r="E19" s="106"/>
      <c r="F19" s="106"/>
      <c r="G19" s="106"/>
      <c r="H19" s="106"/>
      <c r="I19" s="106"/>
      <c r="L19" s="63" t="s">
        <v>0</v>
      </c>
      <c r="M19" s="64">
        <v>8.64</v>
      </c>
      <c r="N19" s="64"/>
      <c r="O19" s="64">
        <v>8.64</v>
      </c>
      <c r="P19" s="64">
        <v>11.84</v>
      </c>
      <c r="Q19" s="64">
        <v>13.93</v>
      </c>
      <c r="R19" s="64">
        <v>20.69</v>
      </c>
      <c r="S19" s="64">
        <v>55.18</v>
      </c>
    </row>
    <row r="20" spans="1:17" s="74" customFormat="1" ht="45">
      <c r="A20" s="79"/>
      <c r="B20" s="51" t="s">
        <v>37</v>
      </c>
      <c r="C20" s="52" t="s">
        <v>41</v>
      </c>
      <c r="D20" s="53" t="s">
        <v>42</v>
      </c>
      <c r="E20" s="79"/>
      <c r="F20"/>
      <c r="G20"/>
      <c r="H20"/>
      <c r="I20"/>
      <c r="K20" s="75"/>
      <c r="M20" s="38"/>
      <c r="N20" s="38"/>
      <c r="O20" s="38"/>
      <c r="P20" s="38"/>
      <c r="Q20" s="38"/>
    </row>
    <row r="21" spans="1:17" s="74" customFormat="1" ht="15">
      <c r="A21" s="43" t="s">
        <v>40</v>
      </c>
      <c r="B21" s="105" t="s">
        <v>43</v>
      </c>
      <c r="C21" s="101" t="str">
        <f>IF(C13=0," ",8.64*12+C13*1.25)</f>
        <v> </v>
      </c>
      <c r="D21" s="100"/>
      <c r="E21" s="79"/>
      <c r="F21"/>
      <c r="G21"/>
      <c r="H21"/>
      <c r="I21"/>
      <c r="K21" s="75"/>
      <c r="M21" s="38"/>
      <c r="N21" s="38"/>
      <c r="O21" s="38"/>
      <c r="P21" s="38"/>
      <c r="Q21" s="38"/>
    </row>
    <row r="22" spans="1:9" ht="15.75">
      <c r="A22" s="43" t="s">
        <v>20</v>
      </c>
      <c r="B22" s="54" t="str">
        <f>IF(B14=0," ",4.85*12*B14+C14*1.49)</f>
        <v> </v>
      </c>
      <c r="C22" s="55" t="str">
        <f>IF(B14=0," ",B14*8.64*12+C14*3.69)</f>
        <v> </v>
      </c>
      <c r="D22" s="119" t="s">
        <v>33</v>
      </c>
      <c r="E22" s="80"/>
      <c r="F22"/>
      <c r="G22"/>
      <c r="H22"/>
      <c r="I22"/>
    </row>
    <row r="23" spans="1:9" ht="15.75">
      <c r="A23" s="43" t="s">
        <v>19</v>
      </c>
      <c r="B23" s="54" t="str">
        <f>IF(B15=0," ",8.32*12*B15+C15*2.56)</f>
        <v> </v>
      </c>
      <c r="C23" s="55" t="str">
        <f>IF(B15=0," ",B15*11.84*12+C15*7.11)</f>
        <v> </v>
      </c>
      <c r="D23" s="120"/>
      <c r="E23" s="80"/>
      <c r="F23"/>
      <c r="G23"/>
      <c r="H23"/>
      <c r="I23"/>
    </row>
    <row r="24" spans="1:9" ht="15.75">
      <c r="A24" s="43" t="s">
        <v>18</v>
      </c>
      <c r="B24" s="54" t="str">
        <f>IF(B16=0," ",12.47*12*B16+C16*3.84)</f>
        <v> </v>
      </c>
      <c r="C24" s="55" t="str">
        <f>IF(B16=0," ",B16*13.93*12+C16*10.16)</f>
        <v> </v>
      </c>
      <c r="D24" s="120"/>
      <c r="E24" s="80"/>
      <c r="F24"/>
      <c r="G24"/>
      <c r="H24"/>
      <c r="I24"/>
    </row>
    <row r="25" spans="1:9" ht="16.5" thickBot="1">
      <c r="A25" s="46" t="s">
        <v>21</v>
      </c>
      <c r="B25" s="56" t="str">
        <f>IF(B17=0," ",26.68*12*B17+C17*8.22)</f>
        <v> </v>
      </c>
      <c r="C25" s="57" t="str">
        <f>IF(B17=0," ",B17*20.69*12+C17*20.06)</f>
        <v> </v>
      </c>
      <c r="D25" s="121"/>
      <c r="E25" s="80"/>
      <c r="F25"/>
      <c r="G25"/>
      <c r="H25"/>
      <c r="I25"/>
    </row>
    <row r="26" spans="1:11" s="76" customFormat="1" ht="25.5" customHeight="1">
      <c r="A26" s="89" t="s">
        <v>26</v>
      </c>
      <c r="B26" s="81">
        <f>SUM(B22:B25)</f>
        <v>0</v>
      </c>
      <c r="C26" s="58">
        <f>SUM(C22:C25)</f>
        <v>0</v>
      </c>
      <c r="D26" s="59">
        <f>C26+15.17*12</f>
        <v>182.04</v>
      </c>
      <c r="E26" s="17"/>
      <c r="F26"/>
      <c r="G26"/>
      <c r="H26"/>
      <c r="I26"/>
      <c r="K26" s="77"/>
    </row>
    <row r="27" spans="1:9" ht="47.25" customHeight="1" hidden="1" thickBot="1">
      <c r="A27" s="90"/>
      <c r="B27" s="82"/>
      <c r="C27" s="23"/>
      <c r="D27" s="24"/>
      <c r="E27" s="3"/>
      <c r="F27"/>
      <c r="G27"/>
      <c r="H27"/>
      <c r="I27"/>
    </row>
    <row r="28" spans="1:9" ht="15" hidden="1">
      <c r="A28" s="91" t="e">
        <f>#REF!</f>
        <v>#REF!</v>
      </c>
      <c r="B28" s="82"/>
      <c r="C28" s="23"/>
      <c r="D28" s="24"/>
      <c r="E28" s="5"/>
      <c r="F28"/>
      <c r="G28"/>
      <c r="H28"/>
      <c r="I28"/>
    </row>
    <row r="29" spans="1:9" ht="15" hidden="1">
      <c r="A29" s="92">
        <v>750</v>
      </c>
      <c r="B29" s="82">
        <v>360</v>
      </c>
      <c r="C29" s="23">
        <v>240</v>
      </c>
      <c r="D29" s="24">
        <v>140</v>
      </c>
      <c r="E29" s="6"/>
      <c r="F29"/>
      <c r="G29"/>
      <c r="H29"/>
      <c r="I29"/>
    </row>
    <row r="30" spans="1:9" ht="15" hidden="1">
      <c r="A30" s="93" t="e">
        <f>A28/A29</f>
        <v>#REF!</v>
      </c>
      <c r="B30" s="83" t="e">
        <f>A28/$G$29</f>
        <v>#REF!</v>
      </c>
      <c r="C30" s="25" t="e">
        <f>A28/$H$29</f>
        <v>#REF!</v>
      </c>
      <c r="D30" s="26" t="e">
        <f>A28/$I$29</f>
        <v>#REF!</v>
      </c>
      <c r="E30" s="7"/>
      <c r="F30"/>
      <c r="G30"/>
      <c r="H30"/>
      <c r="I30"/>
    </row>
    <row r="31" spans="1:9" ht="15" hidden="1">
      <c r="A31" s="94" t="e">
        <f>A30/52</f>
        <v>#REF!</v>
      </c>
      <c r="B31" s="84" t="e">
        <f>B30/52</f>
        <v>#REF!</v>
      </c>
      <c r="C31" s="27" t="e">
        <f>C30/52</f>
        <v>#REF!</v>
      </c>
      <c r="D31" s="28" t="e">
        <f>D30/52</f>
        <v>#REF!</v>
      </c>
      <c r="E31" s="8"/>
      <c r="F31"/>
      <c r="G31"/>
      <c r="H31"/>
      <c r="I31"/>
    </row>
    <row r="32" spans="1:9" ht="15.75" hidden="1" thickBot="1">
      <c r="A32" s="95" t="e">
        <f>A30/26</f>
        <v>#REF!</v>
      </c>
      <c r="B32" s="85" t="e">
        <f>B30/26</f>
        <v>#REF!</v>
      </c>
      <c r="C32" s="29" t="e">
        <f>C30/26</f>
        <v>#REF!</v>
      </c>
      <c r="D32" s="30" t="e">
        <f>D30/26</f>
        <v>#REF!</v>
      </c>
      <c r="E32" s="9"/>
      <c r="F32"/>
      <c r="G32"/>
      <c r="H32"/>
      <c r="I32"/>
    </row>
    <row r="33" spans="1:9" ht="15" hidden="1">
      <c r="A33" s="90"/>
      <c r="B33" s="82"/>
      <c r="C33" s="23"/>
      <c r="D33" s="24"/>
      <c r="E33" s="4"/>
      <c r="F33"/>
      <c r="G33"/>
      <c r="H33"/>
      <c r="I33"/>
    </row>
    <row r="34" spans="1:9" ht="28.5" hidden="1">
      <c r="A34" s="96"/>
      <c r="B34" s="86" t="s">
        <v>17</v>
      </c>
      <c r="C34" s="31" t="s">
        <v>14</v>
      </c>
      <c r="D34" s="32" t="s">
        <v>16</v>
      </c>
      <c r="E34" s="18" t="s">
        <v>11</v>
      </c>
      <c r="F34"/>
      <c r="G34"/>
      <c r="H34"/>
      <c r="I34"/>
    </row>
    <row r="35" spans="1:9" ht="15" hidden="1">
      <c r="A35" s="97"/>
      <c r="B35" s="87" t="e">
        <f>IF(#REF!=0," ",#REF!+D30*1.49)</f>
        <v>#REF!</v>
      </c>
      <c r="C35" s="33" t="e">
        <f>IF(#REF!=0," ",#REF!+D30*3.69)</f>
        <v>#REF!</v>
      </c>
      <c r="D35" s="34"/>
      <c r="E35" s="10" t="e">
        <f>IF(C35=0," ",C35*T_140*12)</f>
        <v>#REF!</v>
      </c>
      <c r="F35"/>
      <c r="G35"/>
      <c r="H35"/>
      <c r="I35"/>
    </row>
    <row r="36" spans="1:9" ht="15" hidden="1">
      <c r="A36" s="97"/>
      <c r="B36" s="87" t="e">
        <f>IF(#REF!=0," ",#REF!+C30*2.56)</f>
        <v>#REF!</v>
      </c>
      <c r="C36" s="33" t="e">
        <f>IF(#REF!=0," ",#REF!+C30*7.11)</f>
        <v>#REF!</v>
      </c>
      <c r="D36" s="34"/>
      <c r="E36" s="10" t="e">
        <f>C36*11.84*12</f>
        <v>#REF!</v>
      </c>
      <c r="F36"/>
      <c r="G36"/>
      <c r="H36"/>
      <c r="I36"/>
    </row>
    <row r="37" spans="1:9" ht="15" hidden="1">
      <c r="A37" s="97"/>
      <c r="B37" s="87" t="e">
        <f>IF(#REF!=0," ",#REF!+B30*3.84)</f>
        <v>#REF!</v>
      </c>
      <c r="C37" s="33" t="e">
        <f>IF(#REF!=0," ",#REF!+B30*10.16)</f>
        <v>#REF!</v>
      </c>
      <c r="D37" s="34"/>
      <c r="E37" s="10" t="e">
        <f>C37*13.93*12</f>
        <v>#REF!</v>
      </c>
      <c r="F37"/>
      <c r="G37"/>
      <c r="H37"/>
      <c r="I37"/>
    </row>
    <row r="38" spans="1:9" ht="15" hidden="1">
      <c r="A38" s="97"/>
      <c r="B38" s="87" t="e">
        <f>IF(#REF!=0," ",#REF!+A30*8.22)</f>
        <v>#REF!</v>
      </c>
      <c r="C38" s="33" t="e">
        <f>IF(#REF!=0," ",#REF!+A30*20.06)</f>
        <v>#REF!</v>
      </c>
      <c r="D38" s="34"/>
      <c r="E38" s="10" t="e">
        <f>C38*12*20.69</f>
        <v>#REF!</v>
      </c>
      <c r="F38"/>
      <c r="G38"/>
      <c r="H38"/>
      <c r="I38"/>
    </row>
    <row r="39" spans="1:9" ht="28.5" hidden="1">
      <c r="A39" s="90"/>
      <c r="B39" s="82"/>
      <c r="C39" s="35" t="s">
        <v>15</v>
      </c>
      <c r="D39" s="36" t="s">
        <v>16</v>
      </c>
      <c r="E39" s="4"/>
      <c r="F39"/>
      <c r="G39"/>
      <c r="H39"/>
      <c r="I39"/>
    </row>
    <row r="40" spans="1:9" ht="15" hidden="1">
      <c r="A40" s="98" t="s">
        <v>10</v>
      </c>
      <c r="B40" s="87" t="e">
        <f>SUM(B35:B38)</f>
        <v>#REF!</v>
      </c>
      <c r="C40" s="33" t="e">
        <f>SUM(C35:C38)</f>
        <v>#REF!</v>
      </c>
      <c r="D40" s="34" t="e">
        <f>C40+F_C1*12</f>
        <v>#REF!</v>
      </c>
      <c r="E40" s="4"/>
      <c r="F40"/>
      <c r="G40"/>
      <c r="H40"/>
      <c r="I40"/>
    </row>
    <row r="41" spans="1:9" ht="15.75" hidden="1" thickBot="1">
      <c r="A41" s="90"/>
      <c r="B41" s="82"/>
      <c r="C41" s="23"/>
      <c r="D41" s="24"/>
      <c r="E41" s="11"/>
      <c r="F41"/>
      <c r="G41"/>
      <c r="H41"/>
      <c r="I41"/>
    </row>
    <row r="42" spans="1:9" ht="30.75" thickBot="1">
      <c r="A42" s="99" t="s">
        <v>38</v>
      </c>
      <c r="B42" s="88">
        <f>B26*1.1</f>
        <v>0</v>
      </c>
      <c r="C42" s="60">
        <f>C26*1.1</f>
        <v>0</v>
      </c>
      <c r="D42" s="61">
        <f>D26*1.1</f>
        <v>200.244</v>
      </c>
      <c r="E42" s="1"/>
      <c r="F42"/>
      <c r="G42"/>
      <c r="H42"/>
      <c r="I42"/>
    </row>
    <row r="43" spans="2:9" ht="14.25">
      <c r="B43" s="1"/>
      <c r="C43" s="1"/>
      <c r="D43" s="1"/>
      <c r="E43" s="1"/>
      <c r="F43" s="1"/>
      <c r="G43" s="1"/>
      <c r="H43" s="1"/>
      <c r="I43" s="1"/>
    </row>
    <row r="44" spans="2:9" ht="14.25">
      <c r="B44" s="1"/>
      <c r="C44" s="1"/>
      <c r="D44" s="1"/>
      <c r="E44" s="1"/>
      <c r="F44" s="1"/>
      <c r="G44" s="1"/>
      <c r="H44" s="1"/>
      <c r="I44" s="1"/>
    </row>
    <row r="45" spans="2:9" ht="14.25">
      <c r="B45" s="1"/>
      <c r="C45" s="1"/>
      <c r="D45" s="1"/>
      <c r="E45" s="1"/>
      <c r="F45" s="1"/>
      <c r="G45" s="1"/>
      <c r="H45" s="1"/>
      <c r="I45" s="1"/>
    </row>
    <row r="46" spans="2:9" ht="14.25">
      <c r="B46" s="1"/>
      <c r="C46" s="1"/>
      <c r="D46" s="1"/>
      <c r="E46" s="1"/>
      <c r="F46" s="1"/>
      <c r="G46" s="1"/>
      <c r="H46" s="1"/>
      <c r="I46" s="1"/>
    </row>
    <row r="47" spans="2:9" ht="14.25">
      <c r="B47" s="1"/>
      <c r="C47" s="1"/>
      <c r="D47" s="1"/>
      <c r="E47" s="1"/>
      <c r="F47" s="1"/>
      <c r="G47" s="1"/>
      <c r="H47" s="1"/>
      <c r="I47" s="1"/>
    </row>
    <row r="48" spans="2:9" ht="14.25">
      <c r="B48" s="1"/>
      <c r="C48" s="1"/>
      <c r="D48" s="1"/>
      <c r="E48" s="1"/>
      <c r="F48" s="1"/>
      <c r="G48" s="1"/>
      <c r="H48" s="1"/>
      <c r="I48" s="1"/>
    </row>
    <row r="49" spans="2:9" ht="14.25">
      <c r="B49" s="1"/>
      <c r="C49" s="1"/>
      <c r="D49" s="1"/>
      <c r="E49" s="1"/>
      <c r="F49" s="1"/>
      <c r="G49" s="1"/>
      <c r="H49" s="1"/>
      <c r="I49" s="1"/>
    </row>
    <row r="50" spans="2:9" ht="14.25">
      <c r="B50" s="1"/>
      <c r="C50" s="1"/>
      <c r="D50" s="1"/>
      <c r="E50" s="1"/>
      <c r="F50" s="1"/>
      <c r="G50" s="1"/>
      <c r="H50" s="1"/>
      <c r="I50" s="1"/>
    </row>
    <row r="51" spans="2:9" ht="14.25">
      <c r="B51" s="1"/>
      <c r="C51" s="1"/>
      <c r="D51" s="1"/>
      <c r="E51" s="1"/>
      <c r="F51" s="1"/>
      <c r="G51" s="1"/>
      <c r="H51" s="1"/>
      <c r="I51" s="1"/>
    </row>
    <row r="52" spans="2:9" ht="14.25">
      <c r="B52" s="1"/>
      <c r="C52" s="1"/>
      <c r="D52" s="1"/>
      <c r="E52" s="1"/>
      <c r="F52" s="1"/>
      <c r="G52" s="1"/>
      <c r="H52" s="1"/>
      <c r="I52" s="1"/>
    </row>
    <row r="53" spans="2:9" ht="14.25">
      <c r="B53" s="1"/>
      <c r="C53" s="1"/>
      <c r="D53" s="1"/>
      <c r="E53" s="1"/>
      <c r="F53" s="1"/>
      <c r="G53" s="1"/>
      <c r="H53" s="1"/>
      <c r="I53" s="1"/>
    </row>
  </sheetData>
  <sheetProtection password="D9BC" sheet="1"/>
  <mergeCells count="12">
    <mergeCell ref="A19:D19"/>
    <mergeCell ref="D22:D25"/>
    <mergeCell ref="E12:E16"/>
    <mergeCell ref="F12:I12"/>
    <mergeCell ref="A9:I9"/>
    <mergeCell ref="F13:H13"/>
    <mergeCell ref="F14:H14"/>
    <mergeCell ref="F15:H15"/>
    <mergeCell ref="A7:I7"/>
    <mergeCell ref="A8:I8"/>
    <mergeCell ref="A10:B10"/>
    <mergeCell ref="A11:I11"/>
  </mergeCells>
  <dataValidations count="1">
    <dataValidation type="list" allowBlank="1" showInputMessage="1" showErrorMessage="1" sqref="A29 I14">
      <formula1>"140,240,360,750"</formula1>
    </dataValidation>
  </dataValidations>
  <printOptions/>
  <pageMargins left="0.7" right="0.7" top="0.75" bottom="0.75" header="0.3" footer="0.3"/>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Franck COQUEREAU</dc:creator>
  <cp:keywords/>
  <dc:description/>
  <cp:lastModifiedBy>Alexandra LOIZEAU</cp:lastModifiedBy>
  <cp:lastPrinted>2019-09-04T11:55:33Z</cp:lastPrinted>
  <dcterms:created xsi:type="dcterms:W3CDTF">2019-06-18T11:00:18Z</dcterms:created>
  <dcterms:modified xsi:type="dcterms:W3CDTF">2019-09-13T14:23:14Z</dcterms:modified>
  <cp:category/>
  <cp:version/>
  <cp:contentType/>
  <cp:contentStatus/>
</cp:coreProperties>
</file>